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SAKOND_Finants\SF_2021-2027\TAT_kobarTAT_KUM_INSA\tegevuskava ja eelarve\2023\avalikkuse teavitamine\RTK täiendustega\"/>
    </mc:Choice>
  </mc:AlternateContent>
  <xr:revisionPtr revIDLastSave="0" documentId="13_ncr:1_{BF6185D8-E806-4A59-B964-9A16F9FA320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  <definedName name="_Hlk106019813">'Lisa 2'!#REF!</definedName>
    <definedName name="_Hlk119585720">'Lisa 2'!#REF!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1" l="1"/>
  <c r="N26" i="1"/>
  <c r="N20" i="1"/>
  <c r="N19" i="1"/>
  <c r="N15" i="1"/>
  <c r="G24" i="1"/>
  <c r="H24" i="1"/>
  <c r="I24" i="1"/>
  <c r="J24" i="1"/>
  <c r="K24" i="1"/>
  <c r="L24" i="1"/>
  <c r="M23" i="1"/>
  <c r="M22" i="1"/>
  <c r="M21" i="1"/>
  <c r="M20" i="1"/>
  <c r="M19" i="1"/>
  <c r="M18" i="1"/>
  <c r="M17" i="1"/>
  <c r="M16" i="1"/>
  <c r="M15" i="1"/>
  <c r="M27" i="1"/>
  <c r="M26" i="1"/>
  <c r="M25" i="1"/>
  <c r="L14" i="1"/>
  <c r="L13" i="1" s="1"/>
  <c r="L28" i="1" s="1"/>
  <c r="K14" i="1"/>
  <c r="J14" i="1"/>
  <c r="J13" i="1" s="1"/>
  <c r="J28" i="1" s="1"/>
  <c r="I14" i="1"/>
  <c r="H14" i="1"/>
  <c r="G14" i="1"/>
  <c r="M39" i="1"/>
  <c r="L39" i="1"/>
  <c r="K39" i="1"/>
  <c r="J39" i="1"/>
  <c r="I39" i="1"/>
  <c r="H39" i="1"/>
  <c r="G39" i="1"/>
  <c r="F14" i="1"/>
  <c r="F24" i="1"/>
  <c r="F39" i="1"/>
  <c r="G13" i="1" l="1"/>
  <c r="G28" i="1" s="1"/>
  <c r="M24" i="1"/>
  <c r="H13" i="1"/>
  <c r="H28" i="1" s="1"/>
  <c r="K13" i="1"/>
  <c r="K28" i="1" s="1"/>
  <c r="I13" i="1"/>
  <c r="J12" i="1"/>
  <c r="G12" i="1"/>
  <c r="L12" i="1"/>
  <c r="M14" i="1"/>
  <c r="M13" i="1" s="1"/>
  <c r="M28" i="1" s="1"/>
  <c r="F13" i="1"/>
  <c r="H12" i="1" l="1"/>
  <c r="K12" i="1"/>
  <c r="F28" i="1"/>
  <c r="F12" i="1" s="1"/>
  <c r="I28" i="1"/>
  <c r="I12" i="1" s="1"/>
  <c r="M12" i="1"/>
  <c r="F29" i="1" l="1"/>
  <c r="F38" i="1" s="1"/>
  <c r="J37" i="1"/>
  <c r="J36" i="1"/>
  <c r="J38" i="1"/>
  <c r="I37" i="1"/>
  <c r="I36" i="1"/>
  <c r="I38" i="1"/>
  <c r="M35" i="1"/>
  <c r="M38" i="1"/>
  <c r="F37" i="1"/>
  <c r="F36" i="1"/>
  <c r="M36" i="1"/>
  <c r="M37" i="1"/>
  <c r="L37" i="1"/>
  <c r="L36" i="1"/>
  <c r="L38" i="1"/>
  <c r="H38" i="1"/>
  <c r="H36" i="1"/>
  <c r="H37" i="1"/>
  <c r="G37" i="1"/>
  <c r="G36" i="1"/>
  <c r="G38" i="1"/>
  <c r="K37" i="1"/>
  <c r="K36" i="1"/>
  <c r="K38" i="1"/>
</calcChain>
</file>

<file path=xl/sharedStrings.xml><?xml version="1.0" encoding="utf-8"?>
<sst xmlns="http://schemas.openxmlformats.org/spreadsheetml/2006/main" count="124" uniqueCount="98">
  <si>
    <r>
      <rPr>
        <b/>
        <sz val="10"/>
        <color rgb="FF000000"/>
        <rFont val="Arial"/>
      </rPr>
      <t>Toetatava tegevuse "Avalikkuse teavitamine rände-, lõimumis-, sealhulgas kohanemisteemadel" eelarve kulukohtade kaupa</t>
    </r>
    <r>
      <rPr>
        <b/>
        <sz val="10"/>
        <color rgb="FF000000"/>
        <rFont val="Calibri"/>
      </rPr>
      <t>¹</t>
    </r>
  </si>
  <si>
    <t>Toetatava tegevuse abikõlblikkuse periood:  01.01.2023−31.10.2029</t>
  </si>
  <si>
    <t>Elluviija: Kultuuriministeerium</t>
  </si>
  <si>
    <t>Osa 1: Tegevuste eelarve kulukohtade kaupa</t>
  </si>
  <si>
    <t>Aasta</t>
  </si>
  <si>
    <t>2023-2029</t>
  </si>
  <si>
    <t>Tegevuste tulemus</t>
  </si>
  <si>
    <t>Tegevuste väljund</t>
  </si>
  <si>
    <t>Rea nr</t>
  </si>
  <si>
    <t>Projekti tegevused ja kindlaksmääratud kulukohad</t>
  </si>
  <si>
    <t>Abikõlblik kulu² (EUR)</t>
  </si>
  <si>
    <t>Tegevuse tulemusena on tagatud regulaarne, selge ja faktitäpne rände- ning lõimumis-, sealhulgas kohanemisalane avalik kommunikatsioon ning riigiinfo edastamine, mille tulemusena on suurenenud Eesti elanikkonna teadmised lõimumis-, sealhulgas kohanemis-valdkonnast.</t>
  </si>
  <si>
    <t>1.</t>
  </si>
  <si>
    <t xml:space="preserve">Toetatava tegevuse kulud </t>
  </si>
  <si>
    <t>1.1</t>
  </si>
  <si>
    <t>Otsesed kulud</t>
  </si>
  <si>
    <t>1.1.1</t>
  </si>
  <si>
    <t>Sisutegevuste kulud</t>
  </si>
  <si>
    <t>1.1.1.1</t>
  </si>
  <si>
    <t>Eesti kultuurilist mitmekesisust tutvustavate tele- ja raadiosaadete, ristmeediaprogrammide ning kirjutavas meedias ilmuvate artiklite sarja loomine.</t>
  </si>
  <si>
    <t>1.1.1.2</t>
  </si>
  <si>
    <t>Hoiakute kujundamiseks ja mõjutamiseks rände ja lõimumis-, sealhulgas kohanemisteenuste kohta kommunikatsiooni- ja turunduskampaaniate loomine.</t>
  </si>
  <si>
    <t>1.1.1.3</t>
  </si>
  <si>
    <t>Eesti erameediakanalite toimetuste võimestamine vene- ja ingliskeelse sisu arendamisel ning teadlikkuse tõstmine nendest kanalitest eri keele- ja kultuuritaustaga inimeste hulgas.</t>
  </si>
  <si>
    <t>1.1.1.4</t>
  </si>
  <si>
    <t>Valitsusasutuste riigiinfo edastamise võimekuse tõstmine vene ja inglise keeles ning avaliku sektori venekeelse kommunikatsioonivõrgustiku kujundamine.</t>
  </si>
  <si>
    <t>1.1.1.5</t>
  </si>
  <si>
    <t>Lihtsas eesti keeles uudiste tootmise ja edastamise võimekuse loomine.</t>
  </si>
  <si>
    <t>1.1.1.6</t>
  </si>
  <si>
    <t>Vene- ja ingliskeelse kvaliteetse sisu tagamiseks ajakirjanikele, ajakirjandust ja/või kommunikatsiooni õppivate tudengitele koolituse pakkumine.</t>
  </si>
  <si>
    <t>1.1.1.7</t>
  </si>
  <si>
    <t>Laiemale avalikkusele rände ja lõimumis-, sealhulgas kohanemisteenuste tutvustamine.</t>
  </si>
  <si>
    <t>1.1.1.8</t>
  </si>
  <si>
    <t>Avalikkusele ja poliitikakujundajatele mõeldud juhtimislaua loomine Statistikameti veebis rände- ja lõimumis- sealhulgas kohanemisalase kommunikatsiooni parandamiseks.</t>
  </si>
  <si>
    <t>1.1.1.9</t>
  </si>
  <si>
    <t>Ristmeediaprogrammide ning kommunikatsiooni- ja turunduskampaaniate tulemuslikkuse ja mõju hindamine.</t>
  </si>
  <si>
    <t>Horisontaalne kulu</t>
  </si>
  <si>
    <t>1.1.2</t>
  </si>
  <si>
    <t>Otsesed personalikulud</t>
  </si>
  <si>
    <t>1.1.2.1</t>
  </si>
  <si>
    <t>1.1.2.2</t>
  </si>
  <si>
    <t>1.1.3</t>
  </si>
  <si>
    <t>Personali lähetus-, koolitus- ja tervisekontrolli kulud</t>
  </si>
  <si>
    <t>1.2</t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</si>
  <si>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</si>
  <si>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3</t>
  </si>
  <si>
    <t xml:space="preserve">Eelarve kokku </t>
  </si>
  <si>
    <t>5</t>
  </si>
  <si>
    <t>Eelarve kokku (2023-2029)</t>
  </si>
  <si>
    <t>Osa 2: Tegevuste finantsplaan</t>
  </si>
  <si>
    <t>Kokku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</si>
  <si>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</si>
  <si>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</si>
  <si>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</si>
  <si>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</si>
  <si>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</si>
  <si>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</si>
  <si>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</si>
  <si>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</si>
  <si>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</si>
  <si>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3.1</t>
  </si>
  <si>
    <t>sh elluviija osalus</t>
  </si>
  <si>
    <t>3.2</t>
  </si>
  <si>
    <t>sh partneri osalus</t>
  </si>
  <si>
    <r>
      <t>Osa 3: Partnerite kulud</t>
    </r>
    <r>
      <rPr>
        <b/>
        <sz val="10"/>
        <rFont val="Calibri"/>
        <family val="2"/>
        <charset val="186"/>
      </rPr>
      <t>⁴</t>
    </r>
  </si>
  <si>
    <t>Toetatava tegevuse partnerite abikõlblikud kulud</t>
  </si>
  <si>
    <t>Jrk nr</t>
  </si>
  <si>
    <t>Partner</t>
  </si>
  <si>
    <t>1</t>
  </si>
  <si>
    <t>Riigikantselei</t>
  </si>
  <si>
    <t>Statistikaamet</t>
  </si>
  <si>
    <t xml:space="preserve">¹ Tabelites kajastatada tegevuskava aasta ja sellele eelnevate aastate eelarved. Sellest lähtuvalt lisada veerge. </t>
  </si>
  <si>
    <t>² Sisaldab partnerite abikõlblikke kulusid (kui projektis on partnerid)</t>
  </si>
  <si>
    <t>³ Lisada, kui projektis on partnerid. Lisada või eemaldada partnereid vastavalt TAT-is sätestatule.</t>
  </si>
  <si>
    <t>⁴ Lisada, kui projektis on partnerid. Lisada ridu vastavalt partnerite arvule ja veerge vastavalt aastale.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</si>
  <si>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</si>
  <si>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On läbi viidud kolm kommunikatsiooni- ja turunduskampaaniat.</t>
  </si>
  <si>
    <t>Eesti erameediakanalite toimetused loovad ning edastavad sisu vene- ja inglise keeles.</t>
  </si>
  <si>
    <t>Valitsusasutused edastavad riigiinfo vene ja inglise keeles ning avaliku sektori venekeelne kommunikatsioonivõrgustik toimib.</t>
  </si>
  <si>
    <t>Avalikkusele on regulaarselt kättesaadavad uudised lihtsas eesti keeles.</t>
  </si>
  <si>
    <t>Ajakirjanikele ning ajakirjandust ja/või kommunikatsiooni õppivatele tudengitele on pakutud koolitusi.</t>
  </si>
  <si>
    <t>Avalikkus on teadlik lõimumis- s.h. kohanemisteenustest.</t>
  </si>
  <si>
    <t>Rände- ja lõimumis- sealhulgas kohanemisalased juhtimislaud Statistikaameti veebilehel on loodud.</t>
  </si>
  <si>
    <t>Ristmeediaprogrammide ning kommunikatsiooni- ja turunduskampaaniate tulemuslikkust ja mõju on hinnatud.</t>
  </si>
  <si>
    <t xml:space="preserve">Meediaväljaannetes on ilmunud kultuurilist mitmekesisust tutvustavad artiklid ning saated, on loodud ristmeediaprogrammid. </t>
  </si>
  <si>
    <t>Tegevuse nr TAT-is</t>
  </si>
  <si>
    <t>kinnitatud kultuuriministri käskkirjaga</t>
  </si>
  <si>
    <t>3.5.5.1</t>
  </si>
  <si>
    <t>3.5.5.2</t>
  </si>
  <si>
    <t>3.5.5.3</t>
  </si>
  <si>
    <t>3.5.5.4</t>
  </si>
  <si>
    <t>3.5.5.5</t>
  </si>
  <si>
    <t>3.5.5.6</t>
  </si>
  <si>
    <t>3.5.5.7</t>
  </si>
  <si>
    <t>3.5.5.8</t>
  </si>
  <si>
    <t>3.5.5.9</t>
  </si>
  <si>
    <t>Elluviija töötajate töötasu (TAT juhtimiskulu)</t>
  </si>
  <si>
    <t>Ekspertide töötasu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</si>
</sst>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k_r_-;\-* #,##0.00\ _k_r_-;_-* &quot;-&quot;??\ _k_r_-;_-@_-"/>
    <numFmt numFmtId="166" formatCode="&quot; &quot;#,##0.00&quot; &quot;;&quot; (&quot;#,##0.00&quot;)&quot;;&quot; -&quot;00&quot; &quot;;&quot; &quot;@&quot; &quot;"/>
  </numFmts>
  <fonts count="23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b/>
      <sz val="10"/>
      <color rgb="FF000000"/>
      <name val="Arial"/>
    </font>
    <font>
      <b/>
      <sz val="10"/>
      <color rgb="FF000000"/>
      <name val="Calibri"/>
    </font>
    <font>
      <b/>
      <sz val="10"/>
      <color rgb="FF00000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</font>
    <font>
      <b/>
      <sz val="10"/>
      <color rgb="FFFF0000"/>
      <name val="Arial"/>
      <family val="2"/>
      <charset val="186"/>
    </font>
    <font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02">
    <xf numFmtId="0" fontId="0" fillId="0" borderId="0" xfId="0"/>
    <xf numFmtId="0" fontId="3" fillId="0" borderId="0" xfId="0" applyFont="1"/>
    <xf numFmtId="0" fontId="4" fillId="0" borderId="0" xfId="0" applyFont="1"/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1" fontId="3" fillId="0" borderId="0" xfId="0" applyNumberFormat="1" applyFont="1" applyAlignment="1">
      <alignment wrapText="1"/>
    </xf>
    <xf numFmtId="1" fontId="4" fillId="0" borderId="0" xfId="0" applyNumberFormat="1" applyFont="1" applyAlignment="1">
      <alignment horizontal="left"/>
    </xf>
    <xf numFmtId="1" fontId="4" fillId="0" borderId="2" xfId="0" applyNumberFormat="1" applyFont="1" applyBorder="1" applyAlignment="1">
      <alignment horizontal="right"/>
    </xf>
    <xf numFmtId="1" fontId="3" fillId="0" borderId="0" xfId="0" applyNumberFormat="1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4" fillId="0" borderId="2" xfId="3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3" applyNumberFormat="1" applyFont="1" applyBorder="1" applyAlignment="1">
      <alignment horizontal="center"/>
    </xf>
    <xf numFmtId="0" fontId="3" fillId="0" borderId="12" xfId="0" applyFont="1" applyBorder="1" applyAlignment="1">
      <alignment vertical="top"/>
    </xf>
    <xf numFmtId="4" fontId="3" fillId="0" borderId="12" xfId="0" applyNumberFormat="1" applyFont="1" applyBorder="1" applyAlignment="1">
      <alignment vertical="top"/>
    </xf>
    <xf numFmtId="0" fontId="3" fillId="0" borderId="16" xfId="0" applyFont="1" applyBorder="1" applyAlignment="1">
      <alignment vertical="top"/>
    </xf>
    <xf numFmtId="0" fontId="3" fillId="0" borderId="17" xfId="0" applyFont="1" applyBorder="1" applyAlignment="1">
      <alignment vertical="top"/>
    </xf>
    <xf numFmtId="4" fontId="4" fillId="0" borderId="10" xfId="0" applyNumberFormat="1" applyFont="1" applyBorder="1" applyAlignment="1">
      <alignment vertical="top"/>
    </xf>
    <xf numFmtId="49" fontId="4" fillId="0" borderId="2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4" fontId="4" fillId="0" borderId="11" xfId="0" applyNumberFormat="1" applyFont="1" applyBorder="1" applyAlignment="1">
      <alignment vertical="top"/>
    </xf>
    <xf numFmtId="3" fontId="3" fillId="0" borderId="11" xfId="0" applyNumberFormat="1" applyFont="1" applyBorder="1" applyAlignment="1">
      <alignment vertical="top" wrapText="1"/>
    </xf>
    <xf numFmtId="4" fontId="3" fillId="0" borderId="5" xfId="0" applyNumberFormat="1" applyFont="1" applyBorder="1" applyAlignment="1">
      <alignment vertical="top"/>
    </xf>
    <xf numFmtId="49" fontId="3" fillId="0" borderId="10" xfId="0" applyNumberFormat="1" applyFont="1" applyBorder="1" applyAlignment="1">
      <alignment vertical="top"/>
    </xf>
    <xf numFmtId="4" fontId="3" fillId="0" borderId="11" xfId="0" applyNumberFormat="1" applyFont="1" applyBorder="1" applyAlignment="1">
      <alignment vertical="top"/>
    </xf>
    <xf numFmtId="49" fontId="3" fillId="0" borderId="14" xfId="0" applyNumberFormat="1" applyFont="1" applyBorder="1" applyAlignment="1">
      <alignment vertical="top"/>
    </xf>
    <xf numFmtId="4" fontId="3" fillId="2" borderId="11" xfId="0" applyNumberFormat="1" applyFont="1" applyFill="1" applyBorder="1" applyAlignment="1">
      <alignment vertical="top"/>
    </xf>
    <xf numFmtId="49" fontId="3" fillId="0" borderId="15" xfId="0" applyNumberFormat="1" applyFont="1" applyBorder="1" applyAlignment="1">
      <alignment vertical="top"/>
    </xf>
    <xf numFmtId="49" fontId="3" fillId="0" borderId="2" xfId="0" applyNumberFormat="1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4" fontId="3" fillId="0" borderId="10" xfId="0" applyNumberFormat="1" applyFont="1" applyBorder="1" applyAlignment="1">
      <alignment vertical="top"/>
    </xf>
    <xf numFmtId="0" fontId="3" fillId="0" borderId="18" xfId="0" applyFont="1" applyBorder="1" applyAlignment="1">
      <alignment vertical="top" wrapText="1"/>
    </xf>
    <xf numFmtId="4" fontId="3" fillId="0" borderId="18" xfId="0" applyNumberFormat="1" applyFont="1" applyBorder="1" applyAlignment="1">
      <alignment vertical="top"/>
    </xf>
    <xf numFmtId="49" fontId="4" fillId="0" borderId="13" xfId="0" applyNumberFormat="1" applyFont="1" applyBorder="1" applyAlignment="1">
      <alignment vertical="top"/>
    </xf>
    <xf numFmtId="0" fontId="4" fillId="0" borderId="20" xfId="0" applyFont="1" applyBorder="1" applyAlignment="1">
      <alignment vertical="top" wrapText="1"/>
    </xf>
    <xf numFmtId="4" fontId="4" fillId="0" borderId="20" xfId="0" applyNumberFormat="1" applyFont="1" applyBorder="1" applyAlignment="1">
      <alignment vertical="top"/>
    </xf>
    <xf numFmtId="0" fontId="3" fillId="0" borderId="2" xfId="0" applyFont="1" applyBorder="1" applyAlignment="1">
      <alignment horizontal="left"/>
    </xf>
    <xf numFmtId="4" fontId="4" fillId="0" borderId="2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13" fillId="0" borderId="2" xfId="5" applyNumberFormat="1" applyFont="1" applyBorder="1" applyAlignment="1">
      <alignment wrapText="1"/>
    </xf>
    <xf numFmtId="4" fontId="3" fillId="0" borderId="4" xfId="0" applyNumberFormat="1" applyFont="1" applyBorder="1" applyAlignment="1">
      <alignment horizontal="right"/>
    </xf>
    <xf numFmtId="0" fontId="18" fillId="0" borderId="0" xfId="0" applyFont="1"/>
    <xf numFmtId="4" fontId="4" fillId="2" borderId="19" xfId="0" applyNumberFormat="1" applyFont="1" applyFill="1" applyBorder="1" applyAlignment="1">
      <alignment vertical="top"/>
    </xf>
    <xf numFmtId="4" fontId="4" fillId="2" borderId="10" xfId="0" applyNumberFormat="1" applyFont="1" applyFill="1" applyBorder="1" applyAlignment="1">
      <alignment vertical="top"/>
    </xf>
    <xf numFmtId="4" fontId="4" fillId="0" borderId="0" xfId="0" applyNumberFormat="1" applyFont="1"/>
    <xf numFmtId="3" fontId="19" fillId="0" borderId="0" xfId="0" applyNumberFormat="1" applyFont="1" applyAlignment="1">
      <alignment horizontal="right"/>
    </xf>
    <xf numFmtId="0" fontId="20" fillId="0" borderId="0" xfId="0" applyFont="1"/>
    <xf numFmtId="0" fontId="21" fillId="0" borderId="0" xfId="0" applyFont="1"/>
    <xf numFmtId="4" fontId="3" fillId="0" borderId="0" xfId="0" applyNumberFormat="1" applyFont="1"/>
    <xf numFmtId="4" fontId="4" fillId="2" borderId="2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22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top" wrapText="1"/>
    </xf>
    <xf numFmtId="0" fontId="3" fillId="2" borderId="16" xfId="0" applyFont="1" applyFill="1" applyBorder="1" applyAlignment="1">
      <alignment vertical="top"/>
    </xf>
    <xf numFmtId="4" fontId="4" fillId="0" borderId="2" xfId="0" applyNumberFormat="1" applyFont="1" applyBorder="1" applyAlignment="1">
      <alignment vertical="top"/>
    </xf>
    <xf numFmtId="0" fontId="3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 textRotation="90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670560</xdr:colOff>
      <xdr:row>0</xdr:row>
      <xdr:rowOff>0</xdr:rowOff>
    </xdr:from>
    <xdr:to>
      <xdr:col>8</xdr:col>
      <xdr:colOff>176579</xdr:colOff>
      <xdr:row>7</xdr:row>
      <xdr:rowOff>1627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95260" y="0"/>
          <a:ext cx="2058719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57"/>
  <sheetViews>
    <sheetView tabSelected="1" topLeftCell="A4" zoomScaleNormal="80" workbookViewId="0">
      <selection activeCell="Q15" sqref="Q15"/>
    </sheetView>
  </sheetViews>
  <sheetFormatPr defaultColWidth="9.109375" defaultRowHeight="13.2" x14ac:dyDescent="0.25"/>
  <cols>
    <col min="1" max="1" width="11.33203125" style="1" customWidth="1"/>
    <col min="2" max="2" width="27.88671875" style="8" customWidth="1"/>
    <col min="3" max="3" width="9.33203125" style="8" customWidth="1"/>
    <col min="4" max="4" width="7.109375" style="1" customWidth="1"/>
    <col min="5" max="5" width="46.33203125" style="8" customWidth="1"/>
    <col min="6" max="6" width="13.21875" style="15" customWidth="1"/>
    <col min="7" max="11" width="12" style="1" bestFit="1" customWidth="1"/>
    <col min="12" max="12" width="10.44140625" style="1" bestFit="1" customWidth="1"/>
    <col min="13" max="13" width="11.5546875" style="1" customWidth="1"/>
    <col min="14" max="14" width="12" style="1" hidden="1" customWidth="1"/>
    <col min="15" max="15" width="10" style="1" bestFit="1" customWidth="1"/>
    <col min="16" max="16" width="10.44140625" style="1" bestFit="1" customWidth="1"/>
    <col min="17" max="16384" width="9.109375" style="1"/>
  </cols>
  <sheetData>
    <row r="2" spans="1:18" ht="13.8" x14ac:dyDescent="0.3">
      <c r="A2" s="76" t="s">
        <v>0</v>
      </c>
      <c r="K2" s="1" t="s">
        <v>86</v>
      </c>
      <c r="R2" s="29"/>
    </row>
    <row r="3" spans="1:18" x14ac:dyDescent="0.25">
      <c r="R3" s="26"/>
    </row>
    <row r="4" spans="1:18" x14ac:dyDescent="0.25">
      <c r="A4" s="1" t="s">
        <v>1</v>
      </c>
      <c r="D4" s="15"/>
      <c r="E4" s="15"/>
      <c r="R4" s="38"/>
    </row>
    <row r="5" spans="1:18" x14ac:dyDescent="0.25">
      <c r="A5" s="1" t="s">
        <v>2</v>
      </c>
      <c r="D5" s="2"/>
      <c r="R5" s="38"/>
    </row>
    <row r="7" spans="1:18" x14ac:dyDescent="0.25">
      <c r="A7" s="2" t="s">
        <v>3</v>
      </c>
      <c r="B7" s="14"/>
      <c r="C7" s="14"/>
      <c r="D7" s="2"/>
    </row>
    <row r="8" spans="1:18" s="2" customFormat="1" x14ac:dyDescent="0.25">
      <c r="B8" s="14"/>
      <c r="C8" s="14"/>
      <c r="D8" s="16"/>
      <c r="E8" s="21" t="s">
        <v>4</v>
      </c>
      <c r="F8" s="45">
        <v>2023</v>
      </c>
      <c r="G8" s="45">
        <v>2024</v>
      </c>
      <c r="H8" s="45">
        <v>2025</v>
      </c>
      <c r="I8" s="45">
        <v>2026</v>
      </c>
      <c r="J8" s="45">
        <v>2027</v>
      </c>
      <c r="K8" s="45">
        <v>2028</v>
      </c>
      <c r="L8" s="45">
        <v>2029</v>
      </c>
      <c r="M8" s="45" t="s">
        <v>5</v>
      </c>
    </row>
    <row r="9" spans="1:18" s="17" customFormat="1" ht="39.6" x14ac:dyDescent="0.25">
      <c r="A9" s="39" t="s">
        <v>6</v>
      </c>
      <c r="B9" s="12" t="s">
        <v>7</v>
      </c>
      <c r="C9" s="12" t="s">
        <v>85</v>
      </c>
      <c r="D9" s="13" t="s">
        <v>8</v>
      </c>
      <c r="E9" s="12" t="s">
        <v>9</v>
      </c>
      <c r="F9" s="46" t="s">
        <v>10</v>
      </c>
      <c r="G9" s="46" t="s">
        <v>10</v>
      </c>
      <c r="H9" s="46" t="s">
        <v>10</v>
      </c>
      <c r="I9" s="46" t="s">
        <v>10</v>
      </c>
      <c r="J9" s="46" t="s">
        <v>10</v>
      </c>
      <c r="K9" s="46" t="s">
        <v>10</v>
      </c>
      <c r="L9" s="46" t="s">
        <v>10</v>
      </c>
      <c r="M9" s="46" t="s">
        <v>10</v>
      </c>
    </row>
    <row r="10" spans="1:18" s="17" customFormat="1" ht="13.2" customHeight="1" x14ac:dyDescent="0.25">
      <c r="A10" s="101" t="s">
        <v>11</v>
      </c>
      <c r="B10" s="86"/>
      <c r="C10" s="86"/>
      <c r="D10" s="86">
        <v>1</v>
      </c>
      <c r="E10" s="86">
        <v>2</v>
      </c>
      <c r="F10" s="86">
        <v>3</v>
      </c>
      <c r="G10" s="86">
        <v>4</v>
      </c>
      <c r="H10" s="86">
        <v>5</v>
      </c>
      <c r="I10" s="86">
        <v>6</v>
      </c>
      <c r="J10" s="86">
        <v>7</v>
      </c>
      <c r="K10" s="86">
        <v>8</v>
      </c>
      <c r="L10" s="86">
        <v>9</v>
      </c>
      <c r="M10" s="86">
        <v>10</v>
      </c>
    </row>
    <row r="11" spans="1:18" s="18" customFormat="1" ht="1.2" customHeight="1" x14ac:dyDescent="0.25">
      <c r="A11" s="101"/>
      <c r="B11" s="93"/>
      <c r="C11" s="93"/>
      <c r="D11" s="87"/>
      <c r="E11" s="87"/>
      <c r="F11" s="87"/>
      <c r="G11" s="87"/>
      <c r="H11" s="87"/>
      <c r="I11" s="87"/>
      <c r="J11" s="87"/>
      <c r="K11" s="87"/>
      <c r="L11" s="87"/>
      <c r="M11" s="87"/>
    </row>
    <row r="12" spans="1:18" s="2" customFormat="1" x14ac:dyDescent="0.25">
      <c r="A12" s="101"/>
      <c r="B12" s="93"/>
      <c r="C12" s="93"/>
      <c r="D12" s="53" t="s">
        <v>12</v>
      </c>
      <c r="E12" s="54" t="s">
        <v>13</v>
      </c>
      <c r="F12" s="52">
        <f t="shared" ref="F12:M12" si="0">F13+F28</f>
        <v>315136.40000000002</v>
      </c>
      <c r="G12" s="52">
        <f t="shared" si="0"/>
        <v>2015366.4</v>
      </c>
      <c r="H12" s="52">
        <f t="shared" si="0"/>
        <v>1453616.4</v>
      </c>
      <c r="I12" s="52">
        <f t="shared" si="0"/>
        <v>1849516.4</v>
      </c>
      <c r="J12" s="52">
        <f t="shared" si="0"/>
        <v>1303816.3999999999</v>
      </c>
      <c r="K12" s="52">
        <f t="shared" si="0"/>
        <v>1047016.4</v>
      </c>
      <c r="L12" s="52">
        <f t="shared" si="0"/>
        <v>603531.59539999999</v>
      </c>
      <c r="M12" s="52">
        <f t="shared" si="0"/>
        <v>8587999.9954000004</v>
      </c>
      <c r="N12" s="82"/>
      <c r="O12" s="79"/>
    </row>
    <row r="13" spans="1:18" s="2" customFormat="1" x14ac:dyDescent="0.25">
      <c r="A13" s="101"/>
      <c r="B13" s="93"/>
      <c r="C13" s="93"/>
      <c r="D13" s="53" t="s">
        <v>14</v>
      </c>
      <c r="E13" s="54" t="s">
        <v>15</v>
      </c>
      <c r="F13" s="52">
        <f>SUM(F14+F24+F27)</f>
        <v>294520</v>
      </c>
      <c r="G13" s="52">
        <f t="shared" ref="G13:L13" si="1">SUM(G14+G24+G27)</f>
        <v>1883520</v>
      </c>
      <c r="H13" s="52">
        <f t="shared" si="1"/>
        <v>1358520</v>
      </c>
      <c r="I13" s="52">
        <f t="shared" si="1"/>
        <v>1728520</v>
      </c>
      <c r="J13" s="52">
        <f t="shared" si="1"/>
        <v>1218520</v>
      </c>
      <c r="K13" s="52">
        <f t="shared" si="1"/>
        <v>978520</v>
      </c>
      <c r="L13" s="52">
        <f t="shared" si="1"/>
        <v>564048.22</v>
      </c>
      <c r="M13" s="52">
        <f>SUM(M14+M24+M27)</f>
        <v>8026168.2199999997</v>
      </c>
    </row>
    <row r="14" spans="1:18" s="2" customFormat="1" x14ac:dyDescent="0.25">
      <c r="A14" s="101"/>
      <c r="B14" s="87"/>
      <c r="C14" s="87"/>
      <c r="D14" s="58" t="s">
        <v>16</v>
      </c>
      <c r="E14" s="56" t="s">
        <v>17</v>
      </c>
      <c r="F14" s="55">
        <f t="shared" ref="F14:L14" si="2">SUM(F15:F23)</f>
        <v>200000</v>
      </c>
      <c r="G14" s="55">
        <f t="shared" si="2"/>
        <v>1777000</v>
      </c>
      <c r="H14" s="55">
        <f t="shared" si="2"/>
        <v>1252000</v>
      </c>
      <c r="I14" s="55">
        <f t="shared" si="2"/>
        <v>1622000</v>
      </c>
      <c r="J14" s="55">
        <f t="shared" si="2"/>
        <v>1112000</v>
      </c>
      <c r="K14" s="55">
        <f t="shared" si="2"/>
        <v>872000</v>
      </c>
      <c r="L14" s="55">
        <f t="shared" si="2"/>
        <v>460000</v>
      </c>
      <c r="M14" s="55">
        <f>SUM(F14:L14)</f>
        <v>7295000</v>
      </c>
    </row>
    <row r="15" spans="1:18" s="2" customFormat="1" ht="66" x14ac:dyDescent="0.25">
      <c r="A15" s="101"/>
      <c r="B15" s="100" t="s">
        <v>84</v>
      </c>
      <c r="C15" s="48" t="s">
        <v>87</v>
      </c>
      <c r="D15" s="48" t="s">
        <v>18</v>
      </c>
      <c r="E15" s="56" t="s">
        <v>19</v>
      </c>
      <c r="F15" s="57">
        <v>0</v>
      </c>
      <c r="G15" s="57">
        <v>555000</v>
      </c>
      <c r="H15" s="57">
        <v>500000</v>
      </c>
      <c r="I15" s="57">
        <v>600000</v>
      </c>
      <c r="J15" s="57">
        <v>450000</v>
      </c>
      <c r="K15" s="57">
        <v>600000</v>
      </c>
      <c r="L15" s="57">
        <v>250000</v>
      </c>
      <c r="M15" s="59">
        <f>SUM(F15:L15)</f>
        <v>2955000</v>
      </c>
      <c r="N15" s="59">
        <f>2955000-SUM(F15:L15)</f>
        <v>0</v>
      </c>
    </row>
    <row r="16" spans="1:18" s="2" customFormat="1" ht="39.6" x14ac:dyDescent="0.25">
      <c r="A16" s="101"/>
      <c r="B16" s="100" t="s">
        <v>76</v>
      </c>
      <c r="C16" s="58" t="s">
        <v>88</v>
      </c>
      <c r="D16" s="58" t="s">
        <v>20</v>
      </c>
      <c r="E16" s="56" t="s">
        <v>21</v>
      </c>
      <c r="F16" s="57">
        <v>0</v>
      </c>
      <c r="G16" s="57">
        <v>300000</v>
      </c>
      <c r="H16" s="57">
        <v>150000</v>
      </c>
      <c r="I16" s="57">
        <v>150000</v>
      </c>
      <c r="J16" s="57">
        <v>300000</v>
      </c>
      <c r="K16" s="57">
        <v>0</v>
      </c>
      <c r="L16" s="57">
        <v>0</v>
      </c>
      <c r="M16" s="59">
        <f t="shared" ref="M16:M23" si="3">SUM(F16:L16)</f>
        <v>900000</v>
      </c>
    </row>
    <row r="17" spans="1:15" s="2" customFormat="1" ht="52.8" x14ac:dyDescent="0.25">
      <c r="A17" s="101"/>
      <c r="B17" s="100" t="s">
        <v>77</v>
      </c>
      <c r="C17" s="58" t="s">
        <v>89</v>
      </c>
      <c r="D17" s="58" t="s">
        <v>22</v>
      </c>
      <c r="E17" s="56" t="s">
        <v>23</v>
      </c>
      <c r="F17" s="59">
        <v>30000</v>
      </c>
      <c r="G17" s="59">
        <v>194000</v>
      </c>
      <c r="H17" s="59">
        <v>194000</v>
      </c>
      <c r="I17" s="59">
        <v>194000</v>
      </c>
      <c r="J17" s="59">
        <v>194000</v>
      </c>
      <c r="K17" s="59">
        <v>194000</v>
      </c>
      <c r="L17" s="59">
        <v>50000</v>
      </c>
      <c r="M17" s="59">
        <f t="shared" si="3"/>
        <v>1050000</v>
      </c>
    </row>
    <row r="18" spans="1:15" s="2" customFormat="1" ht="73.2" customHeight="1" x14ac:dyDescent="0.25">
      <c r="A18" s="101"/>
      <c r="B18" s="100" t="s">
        <v>78</v>
      </c>
      <c r="C18" s="58" t="s">
        <v>90</v>
      </c>
      <c r="D18" s="58" t="s">
        <v>24</v>
      </c>
      <c r="E18" s="56" t="s">
        <v>25</v>
      </c>
      <c r="F18" s="49">
        <v>0</v>
      </c>
      <c r="G18" s="49">
        <v>250000</v>
      </c>
      <c r="H18" s="49">
        <v>250000</v>
      </c>
      <c r="I18" s="49">
        <v>100000</v>
      </c>
      <c r="J18" s="49">
        <v>0</v>
      </c>
      <c r="K18" s="49">
        <v>0</v>
      </c>
      <c r="L18" s="49">
        <v>0</v>
      </c>
      <c r="M18" s="59">
        <f t="shared" si="3"/>
        <v>600000</v>
      </c>
      <c r="N18" s="81"/>
    </row>
    <row r="19" spans="1:15" s="2" customFormat="1" ht="52.8" customHeight="1" x14ac:dyDescent="0.25">
      <c r="A19" s="101"/>
      <c r="B19" s="100" t="s">
        <v>79</v>
      </c>
      <c r="C19" s="60" t="s">
        <v>91</v>
      </c>
      <c r="D19" s="60" t="s">
        <v>26</v>
      </c>
      <c r="E19" s="56" t="s">
        <v>27</v>
      </c>
      <c r="F19" s="61">
        <v>0</v>
      </c>
      <c r="G19" s="61">
        <v>300000</v>
      </c>
      <c r="H19" s="61">
        <v>0</v>
      </c>
      <c r="I19" s="61">
        <v>500000</v>
      </c>
      <c r="J19" s="61">
        <v>0</v>
      </c>
      <c r="K19" s="61">
        <v>0</v>
      </c>
      <c r="L19" s="61">
        <v>0</v>
      </c>
      <c r="M19" s="59">
        <f t="shared" si="3"/>
        <v>800000</v>
      </c>
      <c r="N19" s="79">
        <f>800000-SUM(G19:L19)</f>
        <v>0</v>
      </c>
    </row>
    <row r="20" spans="1:15" s="2" customFormat="1" ht="66" customHeight="1" x14ac:dyDescent="0.25">
      <c r="A20" s="101"/>
      <c r="B20" s="100" t="s">
        <v>80</v>
      </c>
      <c r="C20" s="62" t="s">
        <v>92</v>
      </c>
      <c r="D20" s="62" t="s">
        <v>28</v>
      </c>
      <c r="E20" s="56" t="s">
        <v>29</v>
      </c>
      <c r="F20" s="59">
        <v>60000</v>
      </c>
      <c r="G20" s="59">
        <v>100000</v>
      </c>
      <c r="H20" s="59">
        <v>0</v>
      </c>
      <c r="I20" s="59">
        <v>0</v>
      </c>
      <c r="J20" s="59">
        <v>90000</v>
      </c>
      <c r="K20" s="59">
        <v>0</v>
      </c>
      <c r="L20" s="59">
        <v>0</v>
      </c>
      <c r="M20" s="59">
        <f t="shared" si="3"/>
        <v>250000</v>
      </c>
      <c r="N20" s="79">
        <f>250000-SUM(F20:L20)</f>
        <v>0</v>
      </c>
    </row>
    <row r="21" spans="1:15" s="2" customFormat="1" ht="39.6" customHeight="1" x14ac:dyDescent="0.25">
      <c r="A21" s="101"/>
      <c r="B21" s="100" t="s">
        <v>81</v>
      </c>
      <c r="C21" s="50" t="s">
        <v>93</v>
      </c>
      <c r="D21" s="50" t="s">
        <v>30</v>
      </c>
      <c r="E21" s="56" t="s">
        <v>31</v>
      </c>
      <c r="F21" s="59">
        <v>110000</v>
      </c>
      <c r="G21" s="59">
        <v>58000</v>
      </c>
      <c r="H21" s="59">
        <v>58000</v>
      </c>
      <c r="I21" s="59">
        <v>58000</v>
      </c>
      <c r="J21" s="59">
        <v>58000</v>
      </c>
      <c r="K21" s="59">
        <v>58000</v>
      </c>
      <c r="L21" s="59">
        <v>50000</v>
      </c>
      <c r="M21" s="59">
        <f t="shared" si="3"/>
        <v>450000</v>
      </c>
      <c r="N21" s="79">
        <f>450000-SUM(F21:L21)</f>
        <v>0</v>
      </c>
    </row>
    <row r="22" spans="1:15" s="2" customFormat="1" ht="66" customHeight="1" x14ac:dyDescent="0.25">
      <c r="A22" s="101"/>
      <c r="B22" s="100" t="s">
        <v>82</v>
      </c>
      <c r="C22" s="50" t="s">
        <v>94</v>
      </c>
      <c r="D22" s="50" t="s">
        <v>32</v>
      </c>
      <c r="E22" s="56" t="s">
        <v>33</v>
      </c>
      <c r="F22" s="49">
        <v>0</v>
      </c>
      <c r="G22" s="49">
        <v>20000</v>
      </c>
      <c r="H22" s="49">
        <v>20000</v>
      </c>
      <c r="I22" s="49">
        <v>20000</v>
      </c>
      <c r="J22" s="49">
        <v>20000</v>
      </c>
      <c r="K22" s="49">
        <v>20000</v>
      </c>
      <c r="L22" s="49">
        <v>10000</v>
      </c>
      <c r="M22" s="59">
        <f t="shared" si="3"/>
        <v>110000</v>
      </c>
    </row>
    <row r="23" spans="1:15" s="2" customFormat="1" ht="66" x14ac:dyDescent="0.25">
      <c r="A23" s="101"/>
      <c r="B23" s="100" t="s">
        <v>83</v>
      </c>
      <c r="C23" s="51" t="s">
        <v>95</v>
      </c>
      <c r="D23" s="51" t="s">
        <v>34</v>
      </c>
      <c r="E23" s="56" t="s">
        <v>35</v>
      </c>
      <c r="F23" s="61">
        <v>0</v>
      </c>
      <c r="G23" s="61">
        <v>0</v>
      </c>
      <c r="H23" s="61">
        <v>80000</v>
      </c>
      <c r="I23" s="61">
        <v>0</v>
      </c>
      <c r="J23" s="61">
        <v>0</v>
      </c>
      <c r="K23" s="61">
        <v>0</v>
      </c>
      <c r="L23" s="61">
        <v>100000</v>
      </c>
      <c r="M23" s="59">
        <f t="shared" si="3"/>
        <v>180000</v>
      </c>
    </row>
    <row r="24" spans="1:15" x14ac:dyDescent="0.25">
      <c r="A24" s="101"/>
      <c r="B24" s="88" t="s">
        <v>36</v>
      </c>
      <c r="C24" s="94"/>
      <c r="D24" s="53" t="s">
        <v>37</v>
      </c>
      <c r="E24" s="23" t="s">
        <v>38</v>
      </c>
      <c r="F24" s="52">
        <f>SUM(F25+F26)</f>
        <v>91520</v>
      </c>
      <c r="G24" s="52">
        <f t="shared" ref="G24:L24" si="4">SUM(G25+G26)</f>
        <v>103520</v>
      </c>
      <c r="H24" s="52">
        <f t="shared" si="4"/>
        <v>103520</v>
      </c>
      <c r="I24" s="52">
        <f t="shared" si="4"/>
        <v>103520</v>
      </c>
      <c r="J24" s="52">
        <f t="shared" si="4"/>
        <v>103520</v>
      </c>
      <c r="K24" s="52">
        <f t="shared" si="4"/>
        <v>103520</v>
      </c>
      <c r="L24" s="52">
        <f t="shared" si="4"/>
        <v>101520</v>
      </c>
      <c r="M24" s="52">
        <f>SUM(M25:M26)</f>
        <v>710640</v>
      </c>
    </row>
    <row r="25" spans="1:15" x14ac:dyDescent="0.25">
      <c r="A25" s="101"/>
      <c r="B25" s="89"/>
      <c r="C25" s="95"/>
      <c r="D25" s="63" t="s">
        <v>39</v>
      </c>
      <c r="E25" s="64" t="s">
        <v>96</v>
      </c>
      <c r="F25" s="65">
        <v>91520</v>
      </c>
      <c r="G25" s="65">
        <v>91520</v>
      </c>
      <c r="H25" s="65">
        <v>91520</v>
      </c>
      <c r="I25" s="65">
        <v>91520</v>
      </c>
      <c r="J25" s="65">
        <v>91520</v>
      </c>
      <c r="K25" s="65">
        <v>91520</v>
      </c>
      <c r="L25" s="65">
        <v>91520</v>
      </c>
      <c r="M25" s="65">
        <f>SUM(F25:L25)</f>
        <v>640640</v>
      </c>
    </row>
    <row r="26" spans="1:15" x14ac:dyDescent="0.25">
      <c r="A26" s="101"/>
      <c r="B26" s="89"/>
      <c r="C26" s="95"/>
      <c r="D26" s="60" t="s">
        <v>40</v>
      </c>
      <c r="E26" s="66" t="s">
        <v>97</v>
      </c>
      <c r="F26" s="67">
        <v>0</v>
      </c>
      <c r="G26" s="67">
        <v>12000</v>
      </c>
      <c r="H26" s="67">
        <v>12000</v>
      </c>
      <c r="I26" s="67">
        <v>12000</v>
      </c>
      <c r="J26" s="67">
        <v>12000</v>
      </c>
      <c r="K26" s="67">
        <v>12000</v>
      </c>
      <c r="L26" s="67">
        <v>10000</v>
      </c>
      <c r="M26" s="65">
        <f>SUM(F26:L26)</f>
        <v>70000</v>
      </c>
      <c r="N26" s="83">
        <f>70000-SUM(F26:L26)</f>
        <v>0</v>
      </c>
    </row>
    <row r="27" spans="1:15" x14ac:dyDescent="0.25">
      <c r="A27" s="101"/>
      <c r="B27" s="89"/>
      <c r="C27" s="95"/>
      <c r="D27" s="98" t="s">
        <v>41</v>
      </c>
      <c r="E27" s="97" t="s">
        <v>42</v>
      </c>
      <c r="F27" s="77">
        <v>3000</v>
      </c>
      <c r="G27" s="77">
        <v>3000</v>
      </c>
      <c r="H27" s="77">
        <v>3000</v>
      </c>
      <c r="I27" s="77">
        <v>3000</v>
      </c>
      <c r="J27" s="77">
        <v>3000</v>
      </c>
      <c r="K27" s="77">
        <v>3000</v>
      </c>
      <c r="L27" s="77">
        <v>2528.2199999999998</v>
      </c>
      <c r="M27" s="78">
        <f>SUM(F27:L27)</f>
        <v>20528.22</v>
      </c>
    </row>
    <row r="28" spans="1:15" ht="15.6" x14ac:dyDescent="0.25">
      <c r="A28" s="101"/>
      <c r="B28" s="90"/>
      <c r="C28" s="96"/>
      <c r="D28" s="68" t="s">
        <v>43</v>
      </c>
      <c r="E28" s="69" t="s">
        <v>44</v>
      </c>
      <c r="F28" s="70">
        <f>F13*0.07</f>
        <v>20616.400000000001</v>
      </c>
      <c r="G28" s="70">
        <f t="shared" ref="G28:L28" si="5">G13*0.07</f>
        <v>131846.40000000002</v>
      </c>
      <c r="H28" s="70">
        <f t="shared" si="5"/>
        <v>95096.400000000009</v>
      </c>
      <c r="I28" s="70">
        <f t="shared" si="5"/>
        <v>120996.40000000001</v>
      </c>
      <c r="J28" s="70">
        <f t="shared" si="5"/>
        <v>85296.400000000009</v>
      </c>
      <c r="K28" s="70">
        <f t="shared" si="5"/>
        <v>68496.400000000009</v>
      </c>
      <c r="L28" s="70">
        <f t="shared" si="5"/>
        <v>39483.375400000004</v>
      </c>
      <c r="M28" s="70">
        <f t="shared" ref="M28" si="6">M13*0.07</f>
        <v>561831.77540000004</v>
      </c>
    </row>
    <row r="29" spans="1:15" s="2" customFormat="1" x14ac:dyDescent="0.25">
      <c r="B29" s="14"/>
      <c r="C29" s="14"/>
      <c r="D29" s="53" t="s">
        <v>45</v>
      </c>
      <c r="E29" s="54" t="s">
        <v>46</v>
      </c>
      <c r="F29" s="99">
        <f>F13+F28</f>
        <v>315136.40000000002</v>
      </c>
    </row>
    <row r="30" spans="1:15" x14ac:dyDescent="0.25">
      <c r="D30" s="53" t="s">
        <v>47</v>
      </c>
      <c r="E30" s="54" t="s">
        <v>48</v>
      </c>
      <c r="F30" s="99">
        <v>8588000</v>
      </c>
    </row>
    <row r="31" spans="1:15" x14ac:dyDescent="0.25">
      <c r="D31" s="42"/>
      <c r="E31" s="43"/>
      <c r="F31" s="44"/>
    </row>
    <row r="32" spans="1:15" x14ac:dyDescent="0.25">
      <c r="D32" s="10" t="s">
        <v>49</v>
      </c>
      <c r="H32" s="14"/>
      <c r="I32" s="80"/>
      <c r="J32" s="15"/>
      <c r="K32" s="15"/>
      <c r="L32" s="15"/>
      <c r="M32" s="15"/>
      <c r="N32" s="15"/>
      <c r="O32" s="15"/>
    </row>
    <row r="33" spans="2:13" x14ac:dyDescent="0.25">
      <c r="E33" s="19" t="s">
        <v>4</v>
      </c>
      <c r="F33" s="40">
        <v>2023</v>
      </c>
      <c r="G33" s="40">
        <v>2024</v>
      </c>
      <c r="H33" s="40">
        <v>2025</v>
      </c>
      <c r="I33" s="40">
        <v>2026</v>
      </c>
      <c r="J33" s="40">
        <v>2027</v>
      </c>
      <c r="K33" s="40">
        <v>2028</v>
      </c>
      <c r="L33" s="40">
        <v>2029</v>
      </c>
      <c r="M33" s="47" t="s">
        <v>50</v>
      </c>
    </row>
    <row r="34" spans="2:13" s="8" customFormat="1" x14ac:dyDescent="0.25">
      <c r="D34" s="28"/>
      <c r="E34" s="20" t="s">
        <v>51</v>
      </c>
      <c r="F34" s="21" t="s">
        <v>52</v>
      </c>
      <c r="G34" s="21" t="s">
        <v>52</v>
      </c>
      <c r="H34" s="21" t="s">
        <v>52</v>
      </c>
      <c r="I34" s="41" t="s">
        <v>52</v>
      </c>
      <c r="J34" s="41" t="s">
        <v>52</v>
      </c>
      <c r="K34" s="41" t="s">
        <v>52</v>
      </c>
      <c r="L34" s="41" t="s">
        <v>52</v>
      </c>
      <c r="M34" s="47" t="s">
        <v>52</v>
      </c>
    </row>
    <row r="35" spans="2:13" s="2" customFormat="1" x14ac:dyDescent="0.25">
      <c r="B35" s="14"/>
      <c r="C35" s="14"/>
      <c r="D35" s="22">
        <v>1</v>
      </c>
      <c r="E35" s="11" t="s">
        <v>53</v>
      </c>
      <c r="F35" s="52">
        <v>315136.40000000002</v>
      </c>
      <c r="G35" s="52">
        <v>2015366.4</v>
      </c>
      <c r="H35" s="52">
        <v>1453616.4</v>
      </c>
      <c r="I35" s="52">
        <v>1849516.4</v>
      </c>
      <c r="J35" s="52">
        <v>1303816.3999999999</v>
      </c>
      <c r="K35" s="52">
        <v>1047016.4</v>
      </c>
      <c r="L35" s="52">
        <v>603531.59539999999</v>
      </c>
      <c r="M35" s="84">
        <f t="shared" ref="M35" ca="1" si="7">M36+M39</f>
        <v>8587999.9954000004</v>
      </c>
    </row>
    <row r="36" spans="2:13" s="2" customFormat="1" x14ac:dyDescent="0.25">
      <c r="B36" s="14"/>
      <c r="C36" s="14"/>
      <c r="D36" s="71">
        <v>2</v>
      </c>
      <c r="E36" s="64" t="s">
        <v>54</v>
      </c>
      <c r="F36" s="65">
        <f t="shared" ref="F36:L36" ca="1" si="8">F37+F52</f>
        <v>315136.40000000002</v>
      </c>
      <c r="G36" s="65">
        <f t="shared" ca="1" si="8"/>
        <v>2015366.4</v>
      </c>
      <c r="H36" s="65">
        <f t="shared" ca="1" si="8"/>
        <v>1453616.4</v>
      </c>
      <c r="I36" s="65">
        <f t="shared" ca="1" si="8"/>
        <v>1849516.4</v>
      </c>
      <c r="J36" s="65">
        <f t="shared" ca="1" si="8"/>
        <v>1303816.3999999999</v>
      </c>
      <c r="K36" s="65">
        <f t="shared" ca="1" si="8"/>
        <v>1047016.4</v>
      </c>
      <c r="L36" s="65">
        <f t="shared" ca="1" si="8"/>
        <v>603531.59539999999</v>
      </c>
      <c r="M36" s="75">
        <f ca="1">SUM(F36:L36)</f>
        <v>8587999.9954000004</v>
      </c>
    </row>
    <row r="37" spans="2:13" x14ac:dyDescent="0.25">
      <c r="D37" s="5" t="s">
        <v>55</v>
      </c>
      <c r="E37" s="9" t="s">
        <v>56</v>
      </c>
      <c r="F37" s="73">
        <f ca="1">F36*0.7</f>
        <v>407845.48</v>
      </c>
      <c r="G37" s="73">
        <f ca="1">G36*0.7</f>
        <v>1223506.4799999997</v>
      </c>
      <c r="H37" s="73">
        <f ca="1">H36*0.7</f>
        <v>1017531.4799999999</v>
      </c>
      <c r="I37" s="73">
        <f t="shared" ref="I37:M37" ca="1" si="9">I36*0.7</f>
        <v>1294661.4799999997</v>
      </c>
      <c r="J37" s="73">
        <f t="shared" ca="1" si="9"/>
        <v>912671.47999999986</v>
      </c>
      <c r="K37" s="73">
        <f t="shared" ca="1" si="9"/>
        <v>732911.48</v>
      </c>
      <c r="L37" s="73">
        <f t="shared" ca="1" si="9"/>
        <v>422472.11677999998</v>
      </c>
      <c r="M37" s="73">
        <f t="shared" ca="1" si="9"/>
        <v>6011599.9967799997</v>
      </c>
    </row>
    <row r="38" spans="2:13" x14ac:dyDescent="0.25">
      <c r="D38" s="5" t="s">
        <v>57</v>
      </c>
      <c r="E38" s="6" t="s">
        <v>58</v>
      </c>
      <c r="F38" s="74">
        <f>F29*0.3</f>
        <v>94540.92</v>
      </c>
      <c r="G38" s="73">
        <f ca="1">G36*0.3</f>
        <v>524359.91999999993</v>
      </c>
      <c r="H38" s="73">
        <f t="shared" ref="H38:M38" ca="1" si="10">H36*0.3</f>
        <v>436084.92</v>
      </c>
      <c r="I38" s="73">
        <f t="shared" ca="1" si="10"/>
        <v>554854.91999999993</v>
      </c>
      <c r="J38" s="73">
        <f t="shared" ca="1" si="10"/>
        <v>391144.92</v>
      </c>
      <c r="K38" s="73">
        <f t="shared" ca="1" si="10"/>
        <v>314104.92</v>
      </c>
      <c r="L38" s="73">
        <f t="shared" ca="1" si="10"/>
        <v>181059.47861999998</v>
      </c>
      <c r="M38" s="73">
        <f t="shared" ca="1" si="10"/>
        <v>2576399.9986200002</v>
      </c>
    </row>
    <row r="39" spans="2:13" s="2" customFormat="1" x14ac:dyDescent="0.25">
      <c r="B39" s="14"/>
      <c r="C39" s="14"/>
      <c r="D39" s="24">
        <v>3</v>
      </c>
      <c r="E39" s="25" t="s">
        <v>59</v>
      </c>
      <c r="F39" s="72">
        <f>F40+F41</f>
        <v>0</v>
      </c>
      <c r="G39" s="72">
        <f t="shared" ref="G39:M39" si="11">G40+G41</f>
        <v>0</v>
      </c>
      <c r="H39" s="72">
        <f t="shared" si="11"/>
        <v>0</v>
      </c>
      <c r="I39" s="72">
        <f t="shared" si="11"/>
        <v>0</v>
      </c>
      <c r="J39" s="72">
        <f t="shared" si="11"/>
        <v>0</v>
      </c>
      <c r="K39" s="72">
        <f t="shared" si="11"/>
        <v>0</v>
      </c>
      <c r="L39" s="72">
        <f t="shared" si="11"/>
        <v>0</v>
      </c>
      <c r="M39" s="72">
        <f t="shared" si="11"/>
        <v>0</v>
      </c>
    </row>
    <row r="40" spans="2:13" x14ac:dyDescent="0.25">
      <c r="D40" s="7" t="s">
        <v>60</v>
      </c>
      <c r="E40" s="6" t="s">
        <v>61</v>
      </c>
      <c r="F40" s="73">
        <v>0</v>
      </c>
      <c r="G40" s="73">
        <v>0</v>
      </c>
      <c r="H40" s="75">
        <v>0</v>
      </c>
      <c r="I40" s="75">
        <v>0</v>
      </c>
      <c r="J40" s="75">
        <v>0</v>
      </c>
      <c r="K40" s="75">
        <v>0</v>
      </c>
      <c r="L40" s="75">
        <v>0</v>
      </c>
      <c r="M40" s="73">
        <v>0</v>
      </c>
    </row>
    <row r="41" spans="2:13" x14ac:dyDescent="0.25">
      <c r="D41" s="7" t="s">
        <v>62</v>
      </c>
      <c r="E41" s="6" t="s">
        <v>63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</row>
    <row r="42" spans="2:13" x14ac:dyDescent="0.25">
      <c r="J42" s="27"/>
    </row>
    <row r="44" spans="2:13" ht="13.8" x14ac:dyDescent="0.3">
      <c r="D44" s="91" t="s">
        <v>64</v>
      </c>
      <c r="E44" s="91"/>
    </row>
    <row r="45" spans="2:13" x14ac:dyDescent="0.25">
      <c r="D45" s="31"/>
      <c r="E45" s="31"/>
    </row>
    <row r="46" spans="2:13" x14ac:dyDescent="0.25">
      <c r="D46" s="92" t="s">
        <v>65</v>
      </c>
      <c r="E46" s="92"/>
    </row>
    <row r="47" spans="2:13" s="36" customFormat="1" x14ac:dyDescent="0.25">
      <c r="B47" s="33"/>
      <c r="C47" s="33"/>
      <c r="D47" s="34"/>
      <c r="E47" s="34"/>
      <c r="F47" s="35" t="s">
        <v>4</v>
      </c>
    </row>
    <row r="48" spans="2:13" s="2" customFormat="1" x14ac:dyDescent="0.25">
      <c r="B48" s="14"/>
      <c r="C48" s="14"/>
      <c r="D48" s="30" t="s">
        <v>66</v>
      </c>
      <c r="E48" s="30" t="s">
        <v>67</v>
      </c>
      <c r="F48" s="35">
        <v>2023</v>
      </c>
    </row>
    <row r="49" spans="1:6" x14ac:dyDescent="0.25">
      <c r="D49" s="4" t="s">
        <v>68</v>
      </c>
      <c r="E49" s="32" t="s">
        <v>69</v>
      </c>
      <c r="F49" s="3">
        <v>0</v>
      </c>
    </row>
    <row r="50" spans="1:6" x14ac:dyDescent="0.25">
      <c r="D50" s="4" t="s">
        <v>68</v>
      </c>
      <c r="E50" s="32" t="s">
        <v>70</v>
      </c>
      <c r="F50" s="3">
        <v>0</v>
      </c>
    </row>
    <row r="51" spans="1:6" x14ac:dyDescent="0.25">
      <c r="D51" s="10"/>
      <c r="E51" s="37"/>
    </row>
    <row r="53" spans="1:6" x14ac:dyDescent="0.25">
      <c r="A53" s="1" t="s">
        <v>71</v>
      </c>
      <c r="B53" s="1"/>
      <c r="C53" s="1"/>
      <c r="E53" s="1"/>
      <c r="F53" s="1"/>
    </row>
    <row r="54" spans="1:6" x14ac:dyDescent="0.25">
      <c r="A54" s="1" t="s">
        <v>72</v>
      </c>
    </row>
    <row r="55" spans="1:6" x14ac:dyDescent="0.25">
      <c r="A55" s="1" t="s">
        <v>73</v>
      </c>
    </row>
    <row r="56" spans="1:6" x14ac:dyDescent="0.25">
      <c r="A56" s="1" t="s">
        <v>74</v>
      </c>
    </row>
    <row r="57" spans="1:6" ht="15.6" x14ac:dyDescent="0.25">
      <c r="A57" s="1" t="s">
        <v>75</v>
      </c>
    </row>
  </sheetData>
  <mergeCells count="17">
    <mergeCell ref="A10:A28"/>
    <mergeCell ref="F10:F11"/>
    <mergeCell ref="D44:E44"/>
    <mergeCell ref="D46:E46"/>
    <mergeCell ref="B24:B28"/>
    <mergeCell ref="D10:D11"/>
    <mergeCell ref="E10:E11"/>
    <mergeCell ref="B10:B14"/>
    <mergeCell ref="C24:C28"/>
    <mergeCell ref="C10:C14"/>
    <mergeCell ref="L10:L11"/>
    <mergeCell ref="M10:M11"/>
    <mergeCell ref="G10:G11"/>
    <mergeCell ref="H10:H11"/>
    <mergeCell ref="I10:I11"/>
    <mergeCell ref="J10:J11"/>
    <mergeCell ref="K10:K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C12"/>
  <sheetViews>
    <sheetView workbookViewId="0">
      <selection activeCell="A6" sqref="A6"/>
    </sheetView>
  </sheetViews>
  <sheetFormatPr defaultRowHeight="13.2" x14ac:dyDescent="0.25"/>
  <cols>
    <col min="2" max="2" width="40" style="85" customWidth="1"/>
  </cols>
  <sheetData>
    <row r="4" spans="2:3" ht="52.8" x14ac:dyDescent="0.25">
      <c r="B4" s="85" t="s">
        <v>19</v>
      </c>
      <c r="C4">
        <v>2955000</v>
      </c>
    </row>
    <row r="5" spans="2:3" ht="52.8" x14ac:dyDescent="0.25">
      <c r="B5" s="85" t="s">
        <v>21</v>
      </c>
      <c r="C5">
        <v>900000</v>
      </c>
    </row>
    <row r="6" spans="2:3" ht="66" x14ac:dyDescent="0.25">
      <c r="B6" s="85" t="s">
        <v>23</v>
      </c>
      <c r="C6">
        <v>1050000</v>
      </c>
    </row>
    <row r="7" spans="2:3" ht="52.8" x14ac:dyDescent="0.25">
      <c r="B7" s="85" t="s">
        <v>25</v>
      </c>
      <c r="C7">
        <v>600000</v>
      </c>
    </row>
    <row r="8" spans="2:3" ht="26.4" x14ac:dyDescent="0.25">
      <c r="B8" s="85" t="s">
        <v>27</v>
      </c>
      <c r="C8">
        <v>800000</v>
      </c>
    </row>
    <row r="9" spans="2:3" ht="52.8" x14ac:dyDescent="0.25">
      <c r="B9" s="85" t="s">
        <v>29</v>
      </c>
      <c r="C9">
        <v>250000</v>
      </c>
    </row>
    <row r="10" spans="2:3" ht="26.4" x14ac:dyDescent="0.25">
      <c r="B10" s="85" t="s">
        <v>31</v>
      </c>
      <c r="C10">
        <v>450000</v>
      </c>
    </row>
    <row r="11" spans="2:3" ht="52.8" x14ac:dyDescent="0.25">
      <c r="B11" s="85" t="s">
        <v>33</v>
      </c>
      <c r="C11">
        <v>110000</v>
      </c>
    </row>
    <row r="12" spans="2:3" ht="39.6" x14ac:dyDescent="0.25">
      <c r="B12" s="85" t="s">
        <v>35</v>
      </c>
      <c r="C12">
        <v>180000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D178985607814E98A4AA51633DCACE" ma:contentTypeVersion="2" ma:contentTypeDescription="Create a new document." ma:contentTypeScope="" ma:versionID="5475efb9ff517838a0f92611afe9e393">
  <xsd:schema xmlns:xsd="http://www.w3.org/2001/XMLSchema" xmlns:xs="http://www.w3.org/2001/XMLSchema" xmlns:p="http://schemas.microsoft.com/office/2006/metadata/properties" xmlns:ns2="473d1d7e-9404-40ea-b234-c45933559d0a" targetNamespace="http://schemas.microsoft.com/office/2006/metadata/properties" ma:root="true" ma:fieldsID="12b25a4b8a728fc3eb7be167753edf3c" ns2:_="">
    <xsd:import namespace="473d1d7e-9404-40ea-b234-c45933559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3d1d7e-9404-40ea-b234-c45933559d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099958-E526-4C4F-BF04-6D8ECC273D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3d1d7e-9404-40ea-b234-c45933559d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26F41D-F810-4E1E-93C8-DEBE43A1E4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1115A5-44EC-470B-AD58-29AFABBC75C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Margit Tilk</cp:lastModifiedBy>
  <cp:revision/>
  <dcterms:created xsi:type="dcterms:W3CDTF">2008-10-09T12:25:50Z</dcterms:created>
  <dcterms:modified xsi:type="dcterms:W3CDTF">2023-06-05T13:16:28Z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0x01010036D178985607814E98A4AA51633DCACE</vt:lpwstr>
  </property>
</Properties>
</file>